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utomation Cookbook\Chapter - PID\Video - Do-more PID\Temperature Demo\Log Files\Part 5 - Manual Tune\"/>
    </mc:Choice>
  </mc:AlternateContent>
  <xr:revisionPtr revIDLastSave="0" documentId="8_{754A3660-FDE1-47CA-A6D6-E890F8BA837F}" xr6:coauthVersionLast="31" xr6:coauthVersionMax="31" xr10:uidLastSave="{00000000-0000-0000-0000-000000000000}"/>
  <bookViews>
    <workbookView xWindow="0" yWindow="0" windowWidth="3765" windowHeight="0" xr2:uid="{BD979A15-57C5-4234-A4B6-DE3D1849CABC}"/>
  </bookViews>
  <sheets>
    <sheet name="BP Formulas 2019-07-31 (2)" sheetId="5" r:id="rId1"/>
  </sheets>
  <definedNames>
    <definedName name="Di_a" localSheetId="0">'BP Formulas 2019-07-31 (2)'!$C$27</definedName>
    <definedName name="Di_a">#REF!</definedName>
    <definedName name="DT" localSheetId="0">'BP Formulas 2019-07-31 (2)'!$C$16</definedName>
    <definedName name="DT">#REF!</definedName>
    <definedName name="Ii" localSheetId="0">'BP Formulas 2019-07-31 (2)'!$C$23</definedName>
    <definedName name="Ii">#REF!</definedName>
    <definedName name="Ii_a" localSheetId="0">'BP Formulas 2019-07-31 (2)'!$C$26</definedName>
    <definedName name="Ii_a">#REF!</definedName>
    <definedName name="nPG" localSheetId="0">'BP Formulas 2019-07-31 (2)'!#REF!</definedName>
    <definedName name="nPG">#REF!</definedName>
    <definedName name="PG" localSheetId="0">'BP Formulas 2019-07-31 (2)'!$C$14</definedName>
    <definedName name="PG">#REF!</definedName>
    <definedName name="Pi" localSheetId="0">'BP Formulas 2019-07-31 (2)'!$C$22</definedName>
    <definedName name="Pi">#REF!</definedName>
    <definedName name="Pi_a" localSheetId="0">'BP Formulas 2019-07-31 (2)'!$C$25</definedName>
    <definedName name="Pi_a">#REF!</definedName>
    <definedName name="PV_Max" localSheetId="0">'BP Formulas 2019-07-31 (2)'!$C$10</definedName>
    <definedName name="PV_Max">#REF!</definedName>
    <definedName name="PV_Min" localSheetId="0">'BP Formulas 2019-07-31 (2)'!$C$11</definedName>
    <definedName name="PV_Min">#REF!</definedName>
    <definedName name="t" localSheetId="0">'BP Formulas 2019-07-31 (2)'!$C$9</definedName>
    <definedName name="t">#REF!</definedName>
    <definedName name="T_25" localSheetId="0">'BP Formulas 2019-07-31 (2)'!$C$7</definedName>
    <definedName name="T_25">#REF!</definedName>
    <definedName name="T_75" localSheetId="0">'BP Formulas 2019-07-31 (2)'!$C$8</definedName>
    <definedName name="T_75">#REF!</definedName>
    <definedName name="T0" localSheetId="0">'BP Formulas 2019-07-31 (2)'!$C$6</definedName>
    <definedName name="T0">#REF!</definedName>
    <definedName name="TC" localSheetId="0">'BP Formulas 2019-07-31 (2)'!$C$15</definedName>
    <definedName name="TC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C14" i="5" l="1"/>
  <c r="P13" i="5"/>
  <c r="P14" i="5" s="1"/>
  <c r="Q6" i="5"/>
  <c r="Q8" i="5" s="1"/>
  <c r="C8" i="5" s="1"/>
  <c r="P6" i="5"/>
  <c r="P8" i="5" s="1"/>
  <c r="C7" i="5" s="1"/>
  <c r="C15" i="5" l="1"/>
  <c r="H25" i="5" l="1"/>
  <c r="H22" i="5"/>
  <c r="H31" i="5" s="1"/>
  <c r="C22" i="5"/>
  <c r="C25" i="5"/>
  <c r="E16" i="5"/>
  <c r="H23" i="5"/>
  <c r="C23" i="5"/>
  <c r="C27" i="5"/>
  <c r="H26" i="5"/>
  <c r="H27" i="5"/>
  <c r="C26" i="5"/>
  <c r="H32" i="5" l="1"/>
  <c r="C43" i="5"/>
  <c r="C36" i="5"/>
  <c r="C34" i="5"/>
  <c r="C31" i="5"/>
  <c r="H36" i="5"/>
  <c r="H34" i="5"/>
  <c r="C45" i="5"/>
  <c r="C44" i="5"/>
  <c r="C35" i="5"/>
  <c r="H35" i="5"/>
  <c r="C32" i="5"/>
  <c r="C40" i="5" l="1"/>
</calcChain>
</file>

<file path=xl/sharedStrings.xml><?xml version="1.0" encoding="utf-8"?>
<sst xmlns="http://schemas.openxmlformats.org/spreadsheetml/2006/main" count="61" uniqueCount="32">
  <si>
    <t>dPV</t>
  </si>
  <si>
    <t>T0</t>
  </si>
  <si>
    <t>T25</t>
  </si>
  <si>
    <t>T75</t>
  </si>
  <si>
    <t>%</t>
  </si>
  <si>
    <t>Process Units (ie "Degrees F)</t>
  </si>
  <si>
    <t>sec</t>
  </si>
  <si>
    <t>PG</t>
  </si>
  <si>
    <t>TC</t>
  </si>
  <si>
    <t>DT</t>
  </si>
  <si>
    <t>P</t>
  </si>
  <si>
    <t>I</t>
  </si>
  <si>
    <t>t</t>
  </si>
  <si>
    <t>A</t>
  </si>
  <si>
    <t>B</t>
  </si>
  <si>
    <t>D</t>
  </si>
  <si>
    <t>PV_Max</t>
  </si>
  <si>
    <t>PV_Min</t>
  </si>
  <si>
    <t>Serial</t>
  </si>
  <si>
    <t>4-20mA input range</t>
  </si>
  <si>
    <t>t25</t>
  </si>
  <si>
    <t>t75</t>
  </si>
  <si>
    <t>TC.63</t>
  </si>
  <si>
    <t>dOutput</t>
  </si>
  <si>
    <t>DATA ENTRY</t>
  </si>
  <si>
    <t>CALCULATED</t>
  </si>
  <si>
    <t>Calc DT:</t>
  </si>
  <si>
    <t>ISA/Dependant - SP Change</t>
  </si>
  <si>
    <t>ISA/Dependant - Load Change</t>
  </si>
  <si>
    <t>Parallel/Independent - SP Change</t>
  </si>
  <si>
    <t>Parallel/Independent Load Change</t>
  </si>
  <si>
    <t>PID Blueprint Cheat Sheet for Temperature 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</si>
</sst>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theme="1"/>
      <name val="Times New Roman"/>
      <family val="2"/>
    </font>
    <font>
      <sz val="12"/>
      <color rgb="FF22222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4"/>
      <name val="Arial"/>
      <family val="2"/>
    </font>
    <font>
      <b/>
      <sz val="11"/>
      <color rgb="FFFF0000"/>
      <name val="Arial"/>
      <family val="2"/>
    </font>
    <font>
      <sz val="11"/>
      <color theme="4"/>
      <name val="Arial"/>
      <family val="2"/>
    </font>
    <font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21" fontId="0" fillId="0" borderId="0" xfId="0" applyNumberFormat="1"/>
    <xf numFmtId="47" fontId="0" fillId="0" borderId="0" xfId="0" applyNumberFormat="1"/>
    <xf numFmtId="47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2" fontId="1" fillId="4" borderId="0" xfId="0" applyNumberFormat="1" applyFont="1" applyFill="1"/>
    <xf numFmtId="9" fontId="0" fillId="0" borderId="0" xfId="0" applyNumberFormat="1"/>
    <xf numFmtId="0" fontId="3" fillId="0" borderId="0" xfId="0" applyFont="1"/>
    <xf numFmtId="0" fontId="3" fillId="0" borderId="2" xfId="0" applyFont="1" applyBorder="1" applyAlignment="1">
      <alignment horizontal="right"/>
    </xf>
    <xf numFmtId="2" fontId="3" fillId="4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4" borderId="0" xfId="0" applyFont="1" applyFill="1"/>
    <xf numFmtId="2" fontId="5" fillId="0" borderId="3" xfId="0" applyNumberFormat="1" applyFont="1" applyBorder="1" applyAlignment="1">
      <alignment horizontal="left"/>
    </xf>
    <xf numFmtId="0" fontId="3" fillId="0" borderId="12" xfId="0" applyFont="1" applyBorder="1"/>
    <xf numFmtId="0" fontId="2" fillId="0" borderId="13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2" fontId="2" fillId="2" borderId="1" xfId="0" applyNumberFormat="1" applyFont="1" applyFill="1" applyBorder="1"/>
    <xf numFmtId="0" fontId="2" fillId="2" borderId="9" xfId="0" applyFont="1" applyFill="1" applyBorder="1" applyAlignment="1">
      <alignment horizontal="right"/>
    </xf>
    <xf numFmtId="2" fontId="2" fillId="2" borderId="10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right"/>
    </xf>
    <xf numFmtId="0" fontId="3" fillId="3" borderId="5" xfId="0" applyFont="1" applyFill="1" applyBorder="1"/>
    <xf numFmtId="0" fontId="3" fillId="3" borderId="6" xfId="0" applyFont="1" applyFill="1" applyBorder="1"/>
    <xf numFmtId="0" fontId="2" fillId="3" borderId="7" xfId="0" applyFont="1" applyFill="1" applyBorder="1" applyAlignment="1">
      <alignment horizontal="right"/>
    </xf>
    <xf numFmtId="2" fontId="2" fillId="3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8" xfId="0" applyFont="1" applyFill="1" applyBorder="1"/>
    <xf numFmtId="0" fontId="2" fillId="3" borderId="9" xfId="0" applyFont="1" applyFill="1" applyBorder="1" applyAlignment="1">
      <alignment horizontal="right"/>
    </xf>
    <xf numFmtId="2" fontId="2" fillId="3" borderId="10" xfId="0" applyNumberFormat="1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A580-E4EA-4E13-9BC6-B522F73B0330}">
  <dimension ref="B2:Q45"/>
  <sheetViews>
    <sheetView tabSelected="1" topLeftCell="A2" zoomScale="103" zoomScaleNormal="103" workbookViewId="0">
      <selection activeCell="C20" sqref="C20:E20"/>
    </sheetView>
  </sheetViews>
  <sheetFormatPr defaultRowHeight="15" x14ac:dyDescent="0.25"/>
  <cols>
    <col min="1" max="1" width="39.85546875" customWidth="1"/>
    <col min="2" max="2" width="10" customWidth="1"/>
    <col min="3" max="3" width="10.7109375" customWidth="1"/>
    <col min="6" max="6" width="4.85546875" customWidth="1"/>
    <col min="7" max="7" width="7.7109375" customWidth="1"/>
    <col min="8" max="8" width="12" customWidth="1"/>
    <col min="9" max="9" width="14.42578125" customWidth="1"/>
    <col min="10" max="10" width="8.85546875" customWidth="1"/>
    <col min="11" max="11" width="49.28515625" customWidth="1"/>
    <col min="17" max="17" width="11.85546875" bestFit="1" customWidth="1"/>
  </cols>
  <sheetData>
    <row r="2" spans="2:17" ht="18.75" x14ac:dyDescent="0.4">
      <c r="D2" s="49" t="s">
        <v>31</v>
      </c>
    </row>
    <row r="3" spans="2:17" x14ac:dyDescent="0.25">
      <c r="B3" s="12" t="s">
        <v>24</v>
      </c>
      <c r="C3" s="14"/>
      <c r="D3" s="9"/>
      <c r="E3" s="9"/>
      <c r="F3" s="9"/>
      <c r="G3" s="9"/>
      <c r="H3" s="9"/>
      <c r="I3" s="9"/>
      <c r="J3" s="9"/>
    </row>
    <row r="4" spans="2:17" x14ac:dyDescent="0.25">
      <c r="B4" s="9" t="s">
        <v>23</v>
      </c>
      <c r="C4" s="15">
        <v>5</v>
      </c>
      <c r="D4" s="9" t="s">
        <v>4</v>
      </c>
      <c r="E4" s="9"/>
      <c r="F4" s="9"/>
      <c r="G4" s="9"/>
      <c r="H4" s="9"/>
      <c r="I4" s="9"/>
      <c r="J4" s="9"/>
      <c r="P4" s="4">
        <v>3.679884259259259E-3</v>
      </c>
      <c r="Q4" s="4">
        <v>3.679884259259259E-3</v>
      </c>
    </row>
    <row r="5" spans="2:17" x14ac:dyDescent="0.25">
      <c r="B5" s="9" t="s">
        <v>0</v>
      </c>
      <c r="C5" s="15">
        <v>6.5</v>
      </c>
      <c r="D5" s="9" t="s">
        <v>5</v>
      </c>
      <c r="E5" s="9"/>
      <c r="F5" s="9"/>
      <c r="G5" s="9"/>
      <c r="H5" s="9"/>
      <c r="I5" s="9"/>
      <c r="J5" s="9"/>
      <c r="P5" s="4">
        <v>4.4078935185185185E-3</v>
      </c>
      <c r="Q5" s="4">
        <v>7.4401967592592592E-3</v>
      </c>
    </row>
    <row r="6" spans="2:17" x14ac:dyDescent="0.25">
      <c r="B6" s="9" t="s">
        <v>1</v>
      </c>
      <c r="C6" s="15">
        <v>0</v>
      </c>
      <c r="D6" s="9" t="s">
        <v>6</v>
      </c>
      <c r="E6" s="9"/>
      <c r="F6" s="9"/>
      <c r="G6" s="9"/>
      <c r="H6" s="9"/>
      <c r="I6" s="9"/>
      <c r="J6" s="9"/>
      <c r="P6" s="4">
        <f>P5-P4</f>
        <v>7.2800925925925941E-4</v>
      </c>
      <c r="Q6" s="4">
        <f>Q5-Q4</f>
        <v>3.7603125000000002E-3</v>
      </c>
    </row>
    <row r="7" spans="2:17" x14ac:dyDescent="0.25">
      <c r="B7" s="9" t="s">
        <v>2</v>
      </c>
      <c r="C7" s="11">
        <f>P8</f>
        <v>62.900000000000013</v>
      </c>
      <c r="D7" s="9" t="s">
        <v>6</v>
      </c>
      <c r="E7" s="9"/>
      <c r="F7" s="9"/>
      <c r="G7" s="9"/>
      <c r="H7" s="9"/>
      <c r="I7" s="9"/>
      <c r="J7" s="9"/>
      <c r="P7" s="5" t="s">
        <v>20</v>
      </c>
      <c r="Q7" s="6" t="s">
        <v>21</v>
      </c>
    </row>
    <row r="8" spans="2:17" ht="15.75" x14ac:dyDescent="0.25">
      <c r="B8" s="9" t="s">
        <v>3</v>
      </c>
      <c r="C8" s="11">
        <f>Q8</f>
        <v>324.89100000000002</v>
      </c>
      <c r="D8" s="9" t="s">
        <v>6</v>
      </c>
      <c r="E8" s="9"/>
      <c r="F8" s="9"/>
      <c r="G8" s="9"/>
      <c r="H8" s="9"/>
      <c r="I8" s="9"/>
      <c r="J8" s="9"/>
      <c r="P8" s="7">
        <f>P6*86400</f>
        <v>62.900000000000013</v>
      </c>
      <c r="Q8" s="7">
        <f>Q6*86400</f>
        <v>324.89100000000002</v>
      </c>
    </row>
    <row r="9" spans="2:17" x14ac:dyDescent="0.25">
      <c r="B9" s="9" t="s">
        <v>12</v>
      </c>
      <c r="C9" s="15">
        <v>1</v>
      </c>
      <c r="D9" s="9" t="s">
        <v>6</v>
      </c>
      <c r="E9" s="9"/>
      <c r="F9" s="9"/>
      <c r="G9" s="9"/>
      <c r="H9" s="9"/>
      <c r="I9" s="9"/>
      <c r="J9" s="9"/>
    </row>
    <row r="10" spans="2:17" x14ac:dyDescent="0.25">
      <c r="B10" s="9" t="s">
        <v>16</v>
      </c>
      <c r="C10" s="15">
        <v>166</v>
      </c>
      <c r="D10" s="9"/>
      <c r="E10" s="9" t="s">
        <v>19</v>
      </c>
      <c r="F10" s="9"/>
      <c r="G10" s="9"/>
      <c r="H10" s="9"/>
      <c r="I10" s="9"/>
      <c r="J10" s="9"/>
      <c r="P10" s="8">
        <v>0.65</v>
      </c>
    </row>
    <row r="11" spans="2:17" x14ac:dyDescent="0.25">
      <c r="B11" s="9" t="s">
        <v>17</v>
      </c>
      <c r="C11" s="15">
        <v>73</v>
      </c>
      <c r="D11" s="9"/>
      <c r="E11" s="9"/>
      <c r="F11" s="9"/>
      <c r="G11" s="9"/>
      <c r="H11" s="9"/>
      <c r="I11" s="9"/>
      <c r="J11" s="9"/>
      <c r="P11" s="3">
        <v>0.59794907407407405</v>
      </c>
    </row>
    <row r="12" spans="2:17" x14ac:dyDescent="0.25">
      <c r="B12" s="9"/>
      <c r="C12" s="9"/>
      <c r="D12" s="9"/>
      <c r="E12" s="9"/>
      <c r="F12" s="9"/>
      <c r="G12" s="9"/>
      <c r="H12" s="9"/>
      <c r="I12" s="9"/>
      <c r="J12" s="9"/>
      <c r="P12" s="2">
        <v>0.59356481481481482</v>
      </c>
    </row>
    <row r="13" spans="2:17" x14ac:dyDescent="0.25">
      <c r="B13" s="13" t="s">
        <v>25</v>
      </c>
      <c r="C13" s="9"/>
      <c r="D13" s="9"/>
      <c r="E13" s="9"/>
      <c r="F13" s="9"/>
      <c r="G13" s="9"/>
      <c r="H13" s="9"/>
      <c r="I13" s="9"/>
      <c r="J13" s="9"/>
      <c r="P13" s="3">
        <f>P11-P12</f>
        <v>4.3842592592592267E-3</v>
      </c>
    </row>
    <row r="14" spans="2:17" ht="15.75" x14ac:dyDescent="0.25">
      <c r="B14" s="9" t="s">
        <v>7</v>
      </c>
      <c r="C14" s="9">
        <f>C5/C4</f>
        <v>1.3</v>
      </c>
      <c r="D14" s="9"/>
      <c r="E14" s="9"/>
      <c r="F14" s="9"/>
      <c r="G14" s="9"/>
      <c r="H14" s="9"/>
      <c r="I14" s="9"/>
      <c r="J14" s="9"/>
      <c r="P14" s="7">
        <f>P13*86400</f>
        <v>378.79999999999717</v>
      </c>
      <c r="Q14" t="s">
        <v>22</v>
      </c>
    </row>
    <row r="15" spans="2:17" ht="15.75" thickBot="1" x14ac:dyDescent="0.3">
      <c r="B15" s="9" t="s">
        <v>8</v>
      </c>
      <c r="C15" s="9">
        <f>0.9*(T_75-T_25)</f>
        <v>235.7919</v>
      </c>
      <c r="D15" s="9"/>
      <c r="E15" s="9"/>
      <c r="F15" s="9"/>
      <c r="G15" s="9"/>
      <c r="H15" s="9"/>
      <c r="I15" s="9"/>
      <c r="J15" s="9"/>
    </row>
    <row r="16" spans="2:17" ht="15.75" thickBot="1" x14ac:dyDescent="0.3">
      <c r="B16" s="9" t="s">
        <v>9</v>
      </c>
      <c r="C16" s="9">
        <v>5</v>
      </c>
      <c r="D16" s="10" t="s">
        <v>26</v>
      </c>
      <c r="E16" s="16">
        <f>(T_75-T0)-(1.4*TC)+t</f>
        <v>-4.2176599999999667</v>
      </c>
      <c r="F16" s="9"/>
      <c r="G16" s="9"/>
      <c r="H16" s="9"/>
      <c r="I16" s="9"/>
      <c r="J16" s="9"/>
    </row>
    <row r="17" spans="2:10" ht="15.75" thickBot="1" x14ac:dyDescent="0.3">
      <c r="B17" s="9"/>
      <c r="C17" s="9"/>
      <c r="D17" s="9"/>
      <c r="E17" s="9"/>
      <c r="F17" s="9"/>
      <c r="G17" s="9"/>
      <c r="H17" s="9"/>
      <c r="I17" s="9"/>
      <c r="J17" s="9"/>
    </row>
    <row r="18" spans="2:10" x14ac:dyDescent="0.25">
      <c r="B18" s="17"/>
      <c r="C18" s="18" t="s">
        <v>27</v>
      </c>
      <c r="D18" s="19"/>
      <c r="E18" s="19"/>
      <c r="F18" s="19"/>
      <c r="G18" s="17"/>
      <c r="H18" s="18" t="s">
        <v>28</v>
      </c>
      <c r="I18" s="19"/>
      <c r="J18" s="20"/>
    </row>
    <row r="19" spans="2:10" x14ac:dyDescent="0.25">
      <c r="B19" s="21"/>
      <c r="C19" s="22"/>
      <c r="D19" s="23" t="s">
        <v>13</v>
      </c>
      <c r="E19" s="23" t="s">
        <v>14</v>
      </c>
      <c r="F19" s="22"/>
      <c r="G19" s="24"/>
      <c r="H19" s="22"/>
      <c r="I19" s="23" t="s">
        <v>13</v>
      </c>
      <c r="J19" s="25" t="s">
        <v>14</v>
      </c>
    </row>
    <row r="20" spans="2:10" x14ac:dyDescent="0.25">
      <c r="B20" s="26" t="s">
        <v>10</v>
      </c>
      <c r="C20" s="27"/>
      <c r="D20" s="23"/>
      <c r="E20" s="23"/>
      <c r="F20" s="22"/>
      <c r="G20" s="26" t="s">
        <v>10</v>
      </c>
      <c r="H20" s="27">
        <f xml:space="preserve"> I20/PG * (DT/TC)^J20</f>
        <v>30.882942989764075</v>
      </c>
      <c r="I20" s="23">
        <v>0.90200000000000002</v>
      </c>
      <c r="J20" s="23">
        <v>-0.98499999999999999</v>
      </c>
    </row>
    <row r="21" spans="2:10" x14ac:dyDescent="0.25">
      <c r="B21" s="21"/>
      <c r="C21" s="22"/>
      <c r="D21" s="23"/>
      <c r="E21" s="23"/>
      <c r="F21" s="22"/>
      <c r="G21" s="24"/>
      <c r="H21" s="22"/>
      <c r="I21" s="23"/>
      <c r="J21" s="25"/>
    </row>
    <row r="22" spans="2:10" x14ac:dyDescent="0.25">
      <c r="B22" s="26" t="s">
        <v>10</v>
      </c>
      <c r="C22" s="27">
        <f xml:space="preserve"> D22/PG * (DT/TC)^E22</f>
        <v>16.093853622131867</v>
      </c>
      <c r="D22" s="23">
        <v>0.75800000000000001</v>
      </c>
      <c r="E22" s="23">
        <v>-0.86099999999999999</v>
      </c>
      <c r="F22" s="22"/>
      <c r="G22" s="24" t="s">
        <v>10</v>
      </c>
      <c r="H22" s="27">
        <f xml:space="preserve"> I22/PG * (DT/TC)^J22</f>
        <v>33.820560399717124</v>
      </c>
      <c r="I22" s="23">
        <v>0.98399999999999999</v>
      </c>
      <c r="J22" s="25">
        <v>-0.98599999999999999</v>
      </c>
    </row>
    <row r="23" spans="2:10" x14ac:dyDescent="0.25">
      <c r="B23" s="26" t="s">
        <v>11</v>
      </c>
      <c r="C23" s="27">
        <f>TC/(D23*(DT/TC)^E23)</f>
        <v>66.583894384378112</v>
      </c>
      <c r="D23" s="23">
        <v>1.02</v>
      </c>
      <c r="E23" s="23">
        <v>-0.32300000000000001</v>
      </c>
      <c r="F23" s="22"/>
      <c r="G23" s="24" t="s">
        <v>11</v>
      </c>
      <c r="H23" s="27">
        <f>TC/(I23*(DT/TC)^J23)</f>
        <v>25.434264081682741</v>
      </c>
      <c r="I23" s="23">
        <v>0.60799999999999998</v>
      </c>
      <c r="J23" s="25">
        <v>-0.70699999999999996</v>
      </c>
    </row>
    <row r="24" spans="2:10" x14ac:dyDescent="0.25">
      <c r="B24" s="26"/>
      <c r="C24" s="27"/>
      <c r="D24" s="23"/>
      <c r="E24" s="23"/>
      <c r="F24" s="22"/>
      <c r="G24" s="24"/>
      <c r="H24" s="27"/>
      <c r="I24" s="23"/>
      <c r="J24" s="25"/>
    </row>
    <row r="25" spans="2:10" x14ac:dyDescent="0.25">
      <c r="B25" s="26" t="s">
        <v>10</v>
      </c>
      <c r="C25" s="27">
        <f xml:space="preserve"> D25/PG * (DT/TC)^E25</f>
        <v>23.779851467738975</v>
      </c>
      <c r="D25" s="23">
        <v>1.0860000000000001</v>
      </c>
      <c r="E25" s="23">
        <v>-0.86899999999999999</v>
      </c>
      <c r="F25" s="22"/>
      <c r="G25" s="24" t="s">
        <v>10</v>
      </c>
      <c r="H25" s="27">
        <f xml:space="preserve"> I25/PG * (DT/TC)^J25</f>
        <v>38.393373610917408</v>
      </c>
      <c r="I25" s="23">
        <v>1.4350000000000001</v>
      </c>
      <c r="J25" s="25">
        <v>-0.92100000000000004</v>
      </c>
    </row>
    <row r="26" spans="2:10" x14ac:dyDescent="0.25">
      <c r="B26" s="26" t="s">
        <v>11</v>
      </c>
      <c r="C26" s="27">
        <f>TC/(D26*(DT/TC)^E26)</f>
        <v>193.07876318144483</v>
      </c>
      <c r="D26" s="23">
        <v>0.74</v>
      </c>
      <c r="E26" s="23">
        <v>-0.13</v>
      </c>
      <c r="F26" s="22"/>
      <c r="G26" s="24" t="s">
        <v>11</v>
      </c>
      <c r="H26" s="27">
        <f>TC/(I26*(DT/TC)^J26)</f>
        <v>14.980929723594809</v>
      </c>
      <c r="I26" s="23">
        <v>0.878</v>
      </c>
      <c r="J26" s="25">
        <v>-0.749</v>
      </c>
    </row>
    <row r="27" spans="2:10" ht="15.75" thickBot="1" x14ac:dyDescent="0.3">
      <c r="B27" s="28" t="s">
        <v>15</v>
      </c>
      <c r="C27" s="29">
        <f xml:space="preserve"> TC * D27 * (DT/TC)^E27</f>
        <v>2.4236801822450698</v>
      </c>
      <c r="D27" s="30">
        <v>0.34799999999999998</v>
      </c>
      <c r="E27" s="30">
        <v>0.91400000000000003</v>
      </c>
      <c r="F27" s="31"/>
      <c r="G27" s="32" t="s">
        <v>15</v>
      </c>
      <c r="H27" s="29">
        <f xml:space="preserve"> TC * I27 * (DT/TC)^J27</f>
        <v>1.4214758193743215</v>
      </c>
      <c r="I27" s="30">
        <v>0.48199999999999998</v>
      </c>
      <c r="J27" s="33">
        <v>1.137</v>
      </c>
    </row>
    <row r="28" spans="2:10" x14ac:dyDescent="0.25">
      <c r="B28" s="9"/>
      <c r="C28" s="9"/>
      <c r="D28" s="9"/>
      <c r="E28" s="9"/>
      <c r="F28" s="9"/>
      <c r="G28" s="9"/>
      <c r="H28" s="9"/>
      <c r="I28" s="9"/>
      <c r="J28" s="9"/>
    </row>
    <row r="29" spans="2:10" ht="15.75" thickBot="1" x14ac:dyDescent="0.3">
      <c r="B29" s="9"/>
      <c r="C29" s="9"/>
      <c r="D29" s="9"/>
      <c r="E29" s="9"/>
      <c r="F29" s="9"/>
      <c r="G29" s="9"/>
      <c r="H29" s="9"/>
      <c r="I29" s="9"/>
      <c r="J29" s="9"/>
    </row>
    <row r="30" spans="2:10" x14ac:dyDescent="0.25">
      <c r="B30" s="34"/>
      <c r="C30" s="35" t="s">
        <v>29</v>
      </c>
      <c r="D30" s="35"/>
      <c r="E30" s="35"/>
      <c r="F30" s="35"/>
      <c r="G30" s="36"/>
      <c r="H30" s="35" t="s">
        <v>30</v>
      </c>
      <c r="I30" s="37"/>
      <c r="J30" s="38"/>
    </row>
    <row r="31" spans="2:10" x14ac:dyDescent="0.25">
      <c r="B31" s="39" t="s">
        <v>10</v>
      </c>
      <c r="C31" s="40">
        <f>Pi</f>
        <v>16.093853622131867</v>
      </c>
      <c r="D31" s="41"/>
      <c r="E31" s="41"/>
      <c r="F31" s="41"/>
      <c r="G31" s="42" t="s">
        <v>10</v>
      </c>
      <c r="H31" s="40">
        <f>H22</f>
        <v>33.820560399717124</v>
      </c>
      <c r="I31" s="41"/>
      <c r="J31" s="43"/>
    </row>
    <row r="32" spans="2:10" x14ac:dyDescent="0.25">
      <c r="B32" s="39" t="s">
        <v>11</v>
      </c>
      <c r="C32" s="40">
        <f>Ii/Pi</f>
        <v>4.1372250517311526</v>
      </c>
      <c r="D32" s="41"/>
      <c r="E32" s="41"/>
      <c r="F32" s="41"/>
      <c r="G32" s="42" t="s">
        <v>11</v>
      </c>
      <c r="H32" s="40">
        <f>H23/H22</f>
        <v>0.75203556005817906</v>
      </c>
      <c r="I32" s="41"/>
      <c r="J32" s="43"/>
    </row>
    <row r="33" spans="2:10" x14ac:dyDescent="0.25">
      <c r="B33" s="39"/>
      <c r="C33" s="40"/>
      <c r="D33" s="41"/>
      <c r="E33" s="41"/>
      <c r="F33" s="41"/>
      <c r="G33" s="42"/>
      <c r="H33" s="40"/>
      <c r="I33" s="41"/>
      <c r="J33" s="43"/>
    </row>
    <row r="34" spans="2:10" x14ac:dyDescent="0.25">
      <c r="B34" s="39" t="s">
        <v>10</v>
      </c>
      <c r="C34" s="40">
        <f>Pi_a</f>
        <v>23.779851467738975</v>
      </c>
      <c r="D34" s="41"/>
      <c r="E34" s="41"/>
      <c r="F34" s="41"/>
      <c r="G34" s="42" t="s">
        <v>10</v>
      </c>
      <c r="H34" s="40">
        <f>H25</f>
        <v>38.393373610917408</v>
      </c>
      <c r="I34" s="41"/>
      <c r="J34" s="43"/>
    </row>
    <row r="35" spans="2:10" x14ac:dyDescent="0.25">
      <c r="B35" s="39" t="s">
        <v>11</v>
      </c>
      <c r="C35" s="40">
        <f>Ii_a/Pi_a</f>
        <v>8.1194267947125685</v>
      </c>
      <c r="D35" s="41"/>
      <c r="E35" s="41"/>
      <c r="F35" s="41"/>
      <c r="G35" s="42" t="s">
        <v>11</v>
      </c>
      <c r="H35" s="40">
        <f>H26/H25</f>
        <v>0.39019571125510272</v>
      </c>
      <c r="I35" s="41"/>
      <c r="J35" s="43"/>
    </row>
    <row r="36" spans="2:10" ht="15.75" thickBot="1" x14ac:dyDescent="0.3">
      <c r="B36" s="44" t="s">
        <v>15</v>
      </c>
      <c r="C36" s="45">
        <f>Pi_a*Di_a</f>
        <v>57.63475473909029</v>
      </c>
      <c r="D36" s="46"/>
      <c r="E36" s="46"/>
      <c r="F36" s="46"/>
      <c r="G36" s="47" t="s">
        <v>15</v>
      </c>
      <c r="H36" s="45">
        <f>H25*H27</f>
        <v>54.575252212123274</v>
      </c>
      <c r="I36" s="46"/>
      <c r="J36" s="48"/>
    </row>
    <row r="39" spans="2:10" x14ac:dyDescent="0.25">
      <c r="B39" s="1" t="s">
        <v>18</v>
      </c>
    </row>
    <row r="40" spans="2:10" x14ac:dyDescent="0.25">
      <c r="B40" s="1" t="s">
        <v>10</v>
      </c>
      <c r="C40">
        <f>C22*(1 + (C36/C35))</f>
        <v>130.33409862593282</v>
      </c>
    </row>
    <row r="41" spans="2:10" x14ac:dyDescent="0.25">
      <c r="B41" s="1" t="s">
        <v>11</v>
      </c>
    </row>
    <row r="42" spans="2:10" x14ac:dyDescent="0.25">
      <c r="B42" s="1"/>
    </row>
    <row r="43" spans="2:10" x14ac:dyDescent="0.25">
      <c r="B43" s="1" t="s">
        <v>10</v>
      </c>
      <c r="C43">
        <f>Pi_a*(1 + (Di_a/Ii_a))</f>
        <v>24.078355320723201</v>
      </c>
    </row>
    <row r="44" spans="2:10" x14ac:dyDescent="0.25">
      <c r="B44" s="1" t="s">
        <v>11</v>
      </c>
      <c r="C44">
        <f>Ii_a + Di_a</f>
        <v>195.50244336368991</v>
      </c>
    </row>
    <row r="45" spans="2:10" x14ac:dyDescent="0.25">
      <c r="B45" s="1" t="s">
        <v>15</v>
      </c>
      <c r="C45">
        <f>1+((1/Ii_a)+(1/Di_a))</f>
        <v>1.417774924691269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BP Formulas 2019-07-31 (2)</vt:lpstr>
      <vt:lpstr>'BP Formulas 2019-07-31 (2)'!Di_a</vt:lpstr>
      <vt:lpstr>'BP Formulas 2019-07-31 (2)'!DT</vt:lpstr>
      <vt:lpstr>'BP Formulas 2019-07-31 (2)'!Ii</vt:lpstr>
      <vt:lpstr>'BP Formulas 2019-07-31 (2)'!Ii_a</vt:lpstr>
      <vt:lpstr>'BP Formulas 2019-07-31 (2)'!PG</vt:lpstr>
      <vt:lpstr>'BP Formulas 2019-07-31 (2)'!Pi</vt:lpstr>
      <vt:lpstr>'BP Formulas 2019-07-31 (2)'!Pi_a</vt:lpstr>
      <vt:lpstr>'BP Formulas 2019-07-31 (2)'!PV_Max</vt:lpstr>
      <vt:lpstr>'BP Formulas 2019-07-31 (2)'!PV_Min</vt:lpstr>
      <vt:lpstr>'BP Formulas 2019-07-31 (2)'!t</vt:lpstr>
      <vt:lpstr>'BP Formulas 2019-07-31 (2)'!T_25</vt:lpstr>
      <vt:lpstr>'BP Formulas 2019-07-31 (2)'!T_75</vt:lpstr>
      <vt:lpstr>'BP Formulas 2019-07-31 (2)'!T0</vt:lpstr>
      <vt:lpstr>'BP Formulas 2019-07-31 (2)'!TC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Folea, Rick</dc:creator>
  <cp:lastModifiedBy>Folea, Rick</cp:lastModifiedBy>
  <dcterms:created xsi:type="dcterms:W3CDTF">2019-07-26T10:59:16Z</dcterms:created>
  <dcterms:modified xsi:type="dcterms:W3CDTF">2019-11-05T12:35:05Z</dcterms:modified>
</cp:coreProperties>
</file>